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895" windowHeight="8340"/>
  </bookViews>
  <sheets>
    <sheet name="13-14 3%" sheetId="1" r:id="rId1"/>
  </sheets>
  <calcPr calcId="145621"/>
</workbook>
</file>

<file path=xl/calcChain.xml><?xml version="1.0" encoding="utf-8"?>
<calcChain xmlns="http://schemas.openxmlformats.org/spreadsheetml/2006/main">
  <c r="I33" i="1" l="1"/>
  <c r="I35" i="1" s="1"/>
  <c r="I32" i="1"/>
  <c r="I34" i="1" s="1"/>
  <c r="H32" i="1"/>
  <c r="H33" i="1" s="1"/>
  <c r="H34" i="1" s="1"/>
  <c r="I31" i="1"/>
  <c r="J31" i="1" s="1"/>
  <c r="K31" i="1" s="1"/>
  <c r="H31" i="1"/>
  <c r="G31" i="1"/>
  <c r="G32" i="1" s="1"/>
  <c r="G33" i="1" s="1"/>
  <c r="F31" i="1"/>
  <c r="F32" i="1" s="1"/>
  <c r="F33" i="1" s="1"/>
  <c r="E31" i="1"/>
  <c r="D31" i="1"/>
  <c r="I30" i="1"/>
  <c r="J30" i="1" s="1"/>
  <c r="K30" i="1" s="1"/>
  <c r="H30" i="1"/>
  <c r="G30" i="1"/>
  <c r="F30" i="1"/>
  <c r="E30" i="1"/>
  <c r="D30" i="1"/>
  <c r="C30" i="1"/>
  <c r="B30" i="1"/>
  <c r="I29" i="1"/>
  <c r="J29" i="1" s="1"/>
  <c r="K29" i="1" s="1"/>
  <c r="H29" i="1"/>
  <c r="G29" i="1"/>
  <c r="F29" i="1"/>
  <c r="E29" i="1"/>
  <c r="D29" i="1"/>
  <c r="C29" i="1"/>
  <c r="B29" i="1"/>
  <c r="I28" i="1"/>
  <c r="J28" i="1" s="1"/>
  <c r="K28" i="1" s="1"/>
  <c r="H28" i="1"/>
  <c r="G28" i="1"/>
  <c r="F28" i="1"/>
  <c r="E28" i="1"/>
  <c r="D28" i="1"/>
  <c r="C28" i="1"/>
  <c r="B28" i="1"/>
  <c r="I27" i="1"/>
  <c r="J27" i="1" s="1"/>
  <c r="K27" i="1" s="1"/>
  <c r="H27" i="1"/>
  <c r="G27" i="1"/>
  <c r="F27" i="1"/>
  <c r="E27" i="1"/>
  <c r="D27" i="1"/>
  <c r="C27" i="1"/>
  <c r="B27" i="1"/>
  <c r="I26" i="1"/>
  <c r="J26" i="1" s="1"/>
  <c r="K26" i="1" s="1"/>
  <c r="H26" i="1"/>
  <c r="G26" i="1"/>
  <c r="F26" i="1"/>
  <c r="E26" i="1"/>
  <c r="D26" i="1"/>
  <c r="C26" i="1"/>
  <c r="B26" i="1"/>
  <c r="I25" i="1"/>
  <c r="J25" i="1" s="1"/>
  <c r="K25" i="1" s="1"/>
  <c r="H25" i="1"/>
  <c r="G25" i="1"/>
  <c r="F25" i="1"/>
  <c r="E25" i="1"/>
  <c r="D25" i="1"/>
  <c r="C25" i="1"/>
  <c r="B25" i="1"/>
  <c r="I24" i="1"/>
  <c r="J24" i="1" s="1"/>
  <c r="K24" i="1" s="1"/>
  <c r="H24" i="1"/>
  <c r="G24" i="1"/>
  <c r="F24" i="1"/>
  <c r="E24" i="1"/>
  <c r="D24" i="1"/>
  <c r="C24" i="1"/>
  <c r="B24" i="1"/>
  <c r="I23" i="1"/>
  <c r="J23" i="1" s="1"/>
  <c r="K23" i="1" s="1"/>
  <c r="H23" i="1"/>
  <c r="G23" i="1"/>
  <c r="F23" i="1"/>
  <c r="E23" i="1"/>
  <c r="D23" i="1"/>
  <c r="C23" i="1"/>
  <c r="B23" i="1"/>
  <c r="I22" i="1"/>
  <c r="J22" i="1" s="1"/>
  <c r="K22" i="1" s="1"/>
  <c r="H22" i="1"/>
  <c r="G22" i="1"/>
  <c r="F22" i="1"/>
  <c r="E22" i="1"/>
  <c r="D22" i="1"/>
  <c r="C22" i="1"/>
  <c r="B22" i="1"/>
  <c r="I21" i="1"/>
  <c r="J21" i="1" s="1"/>
  <c r="K21" i="1" s="1"/>
  <c r="H21" i="1"/>
  <c r="G21" i="1"/>
  <c r="F21" i="1"/>
  <c r="E21" i="1"/>
  <c r="D21" i="1"/>
  <c r="C21" i="1"/>
  <c r="B21" i="1"/>
  <c r="I20" i="1"/>
  <c r="J20" i="1" s="1"/>
  <c r="K20" i="1" s="1"/>
  <c r="H20" i="1"/>
  <c r="G20" i="1"/>
  <c r="F20" i="1"/>
  <c r="E20" i="1"/>
  <c r="D20" i="1"/>
  <c r="C20" i="1"/>
  <c r="B20" i="1"/>
  <c r="I19" i="1"/>
  <c r="J19" i="1" s="1"/>
  <c r="K19" i="1" s="1"/>
  <c r="H19" i="1"/>
  <c r="G19" i="1"/>
  <c r="F19" i="1"/>
  <c r="E19" i="1"/>
  <c r="D19" i="1"/>
  <c r="C19" i="1"/>
  <c r="B19" i="1"/>
  <c r="I18" i="1"/>
  <c r="J18" i="1" s="1"/>
  <c r="K18" i="1" s="1"/>
  <c r="H18" i="1"/>
  <c r="G18" i="1"/>
  <c r="F18" i="1"/>
  <c r="E18" i="1"/>
  <c r="D18" i="1"/>
  <c r="C18" i="1"/>
  <c r="B18" i="1"/>
  <c r="I17" i="1"/>
  <c r="J17" i="1" s="1"/>
  <c r="K17" i="1" s="1"/>
  <c r="H17" i="1"/>
  <c r="G17" i="1"/>
  <c r="F17" i="1"/>
  <c r="E17" i="1"/>
  <c r="D17" i="1"/>
  <c r="C17" i="1"/>
  <c r="B17" i="1"/>
  <c r="I16" i="1"/>
  <c r="J16" i="1" s="1"/>
  <c r="K16" i="1" s="1"/>
  <c r="H16" i="1"/>
  <c r="G16" i="1"/>
  <c r="F16" i="1"/>
  <c r="E16" i="1"/>
  <c r="D16" i="1"/>
  <c r="C16" i="1"/>
  <c r="B16" i="1"/>
  <c r="I15" i="1"/>
  <c r="J15" i="1" s="1"/>
  <c r="K15" i="1" s="1"/>
  <c r="H15" i="1"/>
  <c r="G15" i="1"/>
  <c r="F15" i="1"/>
  <c r="E15" i="1"/>
  <c r="D15" i="1"/>
  <c r="C15" i="1"/>
  <c r="B15" i="1"/>
  <c r="I14" i="1"/>
  <c r="J14" i="1" s="1"/>
  <c r="K14" i="1" s="1"/>
  <c r="H14" i="1"/>
  <c r="G14" i="1"/>
  <c r="F14" i="1"/>
  <c r="E14" i="1"/>
  <c r="D14" i="1"/>
  <c r="C14" i="1"/>
  <c r="B14" i="1"/>
  <c r="I13" i="1"/>
  <c r="J13" i="1" s="1"/>
  <c r="K13" i="1" s="1"/>
  <c r="H13" i="1"/>
  <c r="G13" i="1"/>
  <c r="F13" i="1"/>
  <c r="E13" i="1"/>
  <c r="D13" i="1"/>
  <c r="C13" i="1"/>
  <c r="B13" i="1"/>
  <c r="I12" i="1"/>
  <c r="J12" i="1" s="1"/>
  <c r="K12" i="1" s="1"/>
  <c r="H12" i="1"/>
  <c r="G12" i="1"/>
  <c r="F12" i="1"/>
  <c r="E12" i="1"/>
  <c r="D12" i="1"/>
  <c r="C12" i="1"/>
  <c r="B12" i="1"/>
  <c r="I11" i="1"/>
  <c r="J11" i="1" s="1"/>
  <c r="K11" i="1" s="1"/>
  <c r="H11" i="1"/>
  <c r="G11" i="1"/>
  <c r="F11" i="1"/>
  <c r="E11" i="1"/>
  <c r="D11" i="1"/>
  <c r="C11" i="1"/>
  <c r="B11" i="1"/>
  <c r="I10" i="1"/>
  <c r="J10" i="1" s="1"/>
  <c r="K10" i="1" s="1"/>
  <c r="H10" i="1"/>
  <c r="G10" i="1"/>
  <c r="F10" i="1"/>
  <c r="E10" i="1"/>
  <c r="D10" i="1"/>
  <c r="C10" i="1"/>
  <c r="B10" i="1"/>
  <c r="I9" i="1"/>
  <c r="J9" i="1" s="1"/>
  <c r="K9" i="1" s="1"/>
  <c r="H9" i="1"/>
  <c r="G9" i="1"/>
  <c r="F9" i="1"/>
  <c r="E9" i="1"/>
  <c r="D9" i="1"/>
  <c r="C9" i="1"/>
  <c r="B9" i="1"/>
  <c r="I8" i="1"/>
  <c r="J8" i="1" s="1"/>
  <c r="K8" i="1" s="1"/>
  <c r="H8" i="1"/>
  <c r="G8" i="1"/>
  <c r="F8" i="1"/>
  <c r="E8" i="1"/>
  <c r="D8" i="1"/>
  <c r="C8" i="1"/>
  <c r="B8" i="1"/>
  <c r="I7" i="1"/>
  <c r="J7" i="1" s="1"/>
  <c r="K7" i="1" s="1"/>
  <c r="H7" i="1"/>
  <c r="G7" i="1"/>
  <c r="F7" i="1"/>
  <c r="E7" i="1"/>
  <c r="D7" i="1"/>
  <c r="C7" i="1"/>
  <c r="B7" i="1"/>
  <c r="I6" i="1"/>
  <c r="J6" i="1" s="1"/>
  <c r="K6" i="1" s="1"/>
  <c r="H6" i="1"/>
  <c r="G6" i="1"/>
  <c r="F6" i="1"/>
  <c r="E6" i="1"/>
  <c r="D6" i="1"/>
  <c r="C6" i="1"/>
  <c r="B6" i="1"/>
  <c r="I5" i="1"/>
  <c r="J5" i="1" s="1"/>
  <c r="K5" i="1" s="1"/>
  <c r="H5" i="1"/>
  <c r="G5" i="1"/>
  <c r="F5" i="1"/>
  <c r="E5" i="1"/>
  <c r="D5" i="1"/>
  <c r="C5" i="1"/>
  <c r="B5" i="1"/>
  <c r="I4" i="1"/>
  <c r="J4" i="1" s="1"/>
  <c r="K4" i="1" s="1"/>
  <c r="H4" i="1"/>
  <c r="G4" i="1"/>
  <c r="F4" i="1"/>
  <c r="E4" i="1"/>
  <c r="D4" i="1"/>
  <c r="C4" i="1"/>
  <c r="B4" i="1"/>
  <c r="I3" i="1"/>
  <c r="J3" i="1" s="1"/>
  <c r="K3" i="1" s="1"/>
  <c r="H3" i="1"/>
  <c r="G3" i="1"/>
  <c r="F3" i="1"/>
  <c r="E3" i="1"/>
  <c r="D3" i="1"/>
  <c r="C3" i="1"/>
  <c r="B3" i="1"/>
  <c r="I2" i="1"/>
  <c r="J2" i="1" s="1"/>
  <c r="K2" i="1" s="1"/>
  <c r="H2" i="1"/>
  <c r="G2" i="1"/>
  <c r="F2" i="1"/>
  <c r="E2" i="1"/>
  <c r="D2" i="1"/>
  <c r="C2" i="1"/>
  <c r="B2" i="1"/>
  <c r="J32" i="1" l="1"/>
  <c r="J33" i="1"/>
  <c r="J35" i="1" l="1"/>
  <c r="K33" i="1"/>
  <c r="K35" i="1" s="1"/>
  <c r="J34" i="1"/>
  <c r="K32" i="1"/>
  <c r="K34" i="1" s="1"/>
</calcChain>
</file>

<file path=xl/sharedStrings.xml><?xml version="1.0" encoding="utf-8"?>
<sst xmlns="http://schemas.openxmlformats.org/spreadsheetml/2006/main" count="11" uniqueCount="11">
  <si>
    <t>Yrs. Of Exp.</t>
  </si>
  <si>
    <t>BA</t>
  </si>
  <si>
    <t>BA+8</t>
  </si>
  <si>
    <t>BA+16</t>
  </si>
  <si>
    <t>BA+24</t>
  </si>
  <si>
    <t>MA</t>
  </si>
  <si>
    <t>MA+8</t>
  </si>
  <si>
    <t>MA+16</t>
  </si>
  <si>
    <t>MA+24</t>
  </si>
  <si>
    <t>MA+36</t>
  </si>
  <si>
    <t>MA+48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</si>
</sst>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b/>
      <i/>
      <sz val="9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/>
    <xf numFmtId="0" fontId="0" fillId="0" borderId="1" xfId="0" applyBorder="1"/>
    <xf numFmtId="10" fontId="0" fillId="0" borderId="1" xfId="1" applyNumberFormat="1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B3" sqref="B3"/>
    </sheetView>
  </sheetViews>
  <sheetFormatPr defaultRowHeight="13.5" x14ac:dyDescent="0.25"/>
  <cols>
    <col min="1" max="1" width="5.140625" style="21" customWidth="1"/>
    <col min="9" max="9" width="10" style="21" customWidth="1"/>
    <col min="10" max="10" width="10.5703125" bestFit="1" customWidth="1"/>
    <col min="257" max="257" width="5.140625" customWidth="1"/>
    <col min="265" max="265" width="10" customWidth="1"/>
    <col min="266" max="266" width="10.5703125" bestFit="1" customWidth="1"/>
    <col min="513" max="513" width="5.140625" customWidth="1"/>
    <col min="521" max="521" width="10" customWidth="1"/>
    <col min="522" max="522" width="10.5703125" bestFit="1" customWidth="1"/>
    <col min="769" max="769" width="5.140625" customWidth="1"/>
    <col min="777" max="777" width="10" customWidth="1"/>
    <col min="778" max="778" width="10.5703125" bestFit="1" customWidth="1"/>
    <col min="1025" max="1025" width="5.140625" customWidth="1"/>
    <col min="1033" max="1033" width="10" customWidth="1"/>
    <col min="1034" max="1034" width="10.5703125" bestFit="1" customWidth="1"/>
    <col min="1281" max="1281" width="5.140625" customWidth="1"/>
    <col min="1289" max="1289" width="10" customWidth="1"/>
    <col min="1290" max="1290" width="10.5703125" bestFit="1" customWidth="1"/>
    <col min="1537" max="1537" width="5.140625" customWidth="1"/>
    <col min="1545" max="1545" width="10" customWidth="1"/>
    <col min="1546" max="1546" width="10.5703125" bestFit="1" customWidth="1"/>
    <col min="1793" max="1793" width="5.140625" customWidth="1"/>
    <col min="1801" max="1801" width="10" customWidth="1"/>
    <col min="1802" max="1802" width="10.5703125" bestFit="1" customWidth="1"/>
    <col min="2049" max="2049" width="5.140625" customWidth="1"/>
    <col min="2057" max="2057" width="10" customWidth="1"/>
    <col min="2058" max="2058" width="10.5703125" bestFit="1" customWidth="1"/>
    <col min="2305" max="2305" width="5.140625" customWidth="1"/>
    <col min="2313" max="2313" width="10" customWidth="1"/>
    <col min="2314" max="2314" width="10.5703125" bestFit="1" customWidth="1"/>
    <col min="2561" max="2561" width="5.140625" customWidth="1"/>
    <col min="2569" max="2569" width="10" customWidth="1"/>
    <col min="2570" max="2570" width="10.5703125" bestFit="1" customWidth="1"/>
    <col min="2817" max="2817" width="5.140625" customWidth="1"/>
    <col min="2825" max="2825" width="10" customWidth="1"/>
    <col min="2826" max="2826" width="10.5703125" bestFit="1" customWidth="1"/>
    <col min="3073" max="3073" width="5.140625" customWidth="1"/>
    <col min="3081" max="3081" width="10" customWidth="1"/>
    <col min="3082" max="3082" width="10.5703125" bestFit="1" customWidth="1"/>
    <col min="3329" max="3329" width="5.140625" customWidth="1"/>
    <col min="3337" max="3337" width="10" customWidth="1"/>
    <col min="3338" max="3338" width="10.5703125" bestFit="1" customWidth="1"/>
    <col min="3585" max="3585" width="5.140625" customWidth="1"/>
    <col min="3593" max="3593" width="10" customWidth="1"/>
    <col min="3594" max="3594" width="10.5703125" bestFit="1" customWidth="1"/>
    <col min="3841" max="3841" width="5.140625" customWidth="1"/>
    <col min="3849" max="3849" width="10" customWidth="1"/>
    <col min="3850" max="3850" width="10.5703125" bestFit="1" customWidth="1"/>
    <col min="4097" max="4097" width="5.140625" customWidth="1"/>
    <col min="4105" max="4105" width="10" customWidth="1"/>
    <col min="4106" max="4106" width="10.5703125" bestFit="1" customWidth="1"/>
    <col min="4353" max="4353" width="5.140625" customWidth="1"/>
    <col min="4361" max="4361" width="10" customWidth="1"/>
    <col min="4362" max="4362" width="10.5703125" bestFit="1" customWidth="1"/>
    <col min="4609" max="4609" width="5.140625" customWidth="1"/>
    <col min="4617" max="4617" width="10" customWidth="1"/>
    <col min="4618" max="4618" width="10.5703125" bestFit="1" customWidth="1"/>
    <col min="4865" max="4865" width="5.140625" customWidth="1"/>
    <col min="4873" max="4873" width="10" customWidth="1"/>
    <col min="4874" max="4874" width="10.5703125" bestFit="1" customWidth="1"/>
    <col min="5121" max="5121" width="5.140625" customWidth="1"/>
    <col min="5129" max="5129" width="10" customWidth="1"/>
    <col min="5130" max="5130" width="10.5703125" bestFit="1" customWidth="1"/>
    <col min="5377" max="5377" width="5.140625" customWidth="1"/>
    <col min="5385" max="5385" width="10" customWidth="1"/>
    <col min="5386" max="5386" width="10.5703125" bestFit="1" customWidth="1"/>
    <col min="5633" max="5633" width="5.140625" customWidth="1"/>
    <col min="5641" max="5641" width="10" customWidth="1"/>
    <col min="5642" max="5642" width="10.5703125" bestFit="1" customWidth="1"/>
    <col min="5889" max="5889" width="5.140625" customWidth="1"/>
    <col min="5897" max="5897" width="10" customWidth="1"/>
    <col min="5898" max="5898" width="10.5703125" bestFit="1" customWidth="1"/>
    <col min="6145" max="6145" width="5.140625" customWidth="1"/>
    <col min="6153" max="6153" width="10" customWidth="1"/>
    <col min="6154" max="6154" width="10.5703125" bestFit="1" customWidth="1"/>
    <col min="6401" max="6401" width="5.140625" customWidth="1"/>
    <col min="6409" max="6409" width="10" customWidth="1"/>
    <col min="6410" max="6410" width="10.5703125" bestFit="1" customWidth="1"/>
    <col min="6657" max="6657" width="5.140625" customWidth="1"/>
    <col min="6665" max="6665" width="10" customWidth="1"/>
    <col min="6666" max="6666" width="10.5703125" bestFit="1" customWidth="1"/>
    <col min="6913" max="6913" width="5.140625" customWidth="1"/>
    <col min="6921" max="6921" width="10" customWidth="1"/>
    <col min="6922" max="6922" width="10.5703125" bestFit="1" customWidth="1"/>
    <col min="7169" max="7169" width="5.140625" customWidth="1"/>
    <col min="7177" max="7177" width="10" customWidth="1"/>
    <col min="7178" max="7178" width="10.5703125" bestFit="1" customWidth="1"/>
    <col min="7425" max="7425" width="5.140625" customWidth="1"/>
    <col min="7433" max="7433" width="10" customWidth="1"/>
    <col min="7434" max="7434" width="10.5703125" bestFit="1" customWidth="1"/>
    <col min="7681" max="7681" width="5.140625" customWidth="1"/>
    <col min="7689" max="7689" width="10" customWidth="1"/>
    <col min="7690" max="7690" width="10.5703125" bestFit="1" customWidth="1"/>
    <col min="7937" max="7937" width="5.140625" customWidth="1"/>
    <col min="7945" max="7945" width="10" customWidth="1"/>
    <col min="7946" max="7946" width="10.5703125" bestFit="1" customWidth="1"/>
    <col min="8193" max="8193" width="5.140625" customWidth="1"/>
    <col min="8201" max="8201" width="10" customWidth="1"/>
    <col min="8202" max="8202" width="10.5703125" bestFit="1" customWidth="1"/>
    <col min="8449" max="8449" width="5.140625" customWidth="1"/>
    <col min="8457" max="8457" width="10" customWidth="1"/>
    <col min="8458" max="8458" width="10.5703125" bestFit="1" customWidth="1"/>
    <col min="8705" max="8705" width="5.140625" customWidth="1"/>
    <col min="8713" max="8713" width="10" customWidth="1"/>
    <col min="8714" max="8714" width="10.5703125" bestFit="1" customWidth="1"/>
    <col min="8961" max="8961" width="5.140625" customWidth="1"/>
    <col min="8969" max="8969" width="10" customWidth="1"/>
    <col min="8970" max="8970" width="10.5703125" bestFit="1" customWidth="1"/>
    <col min="9217" max="9217" width="5.140625" customWidth="1"/>
    <col min="9225" max="9225" width="10" customWidth="1"/>
    <col min="9226" max="9226" width="10.5703125" bestFit="1" customWidth="1"/>
    <col min="9473" max="9473" width="5.140625" customWidth="1"/>
    <col min="9481" max="9481" width="10" customWidth="1"/>
    <col min="9482" max="9482" width="10.5703125" bestFit="1" customWidth="1"/>
    <col min="9729" max="9729" width="5.140625" customWidth="1"/>
    <col min="9737" max="9737" width="10" customWidth="1"/>
    <col min="9738" max="9738" width="10.5703125" bestFit="1" customWidth="1"/>
    <col min="9985" max="9985" width="5.140625" customWidth="1"/>
    <col min="9993" max="9993" width="10" customWidth="1"/>
    <col min="9994" max="9994" width="10.5703125" bestFit="1" customWidth="1"/>
    <col min="10241" max="10241" width="5.140625" customWidth="1"/>
    <col min="10249" max="10249" width="10" customWidth="1"/>
    <col min="10250" max="10250" width="10.5703125" bestFit="1" customWidth="1"/>
    <col min="10497" max="10497" width="5.140625" customWidth="1"/>
    <col min="10505" max="10505" width="10" customWidth="1"/>
    <col min="10506" max="10506" width="10.5703125" bestFit="1" customWidth="1"/>
    <col min="10753" max="10753" width="5.140625" customWidth="1"/>
    <col min="10761" max="10761" width="10" customWidth="1"/>
    <col min="10762" max="10762" width="10.5703125" bestFit="1" customWidth="1"/>
    <col min="11009" max="11009" width="5.140625" customWidth="1"/>
    <col min="11017" max="11017" width="10" customWidth="1"/>
    <col min="11018" max="11018" width="10.5703125" bestFit="1" customWidth="1"/>
    <col min="11265" max="11265" width="5.140625" customWidth="1"/>
    <col min="11273" max="11273" width="10" customWidth="1"/>
    <col min="11274" max="11274" width="10.5703125" bestFit="1" customWidth="1"/>
    <col min="11521" max="11521" width="5.140625" customWidth="1"/>
    <col min="11529" max="11529" width="10" customWidth="1"/>
    <col min="11530" max="11530" width="10.5703125" bestFit="1" customWidth="1"/>
    <col min="11777" max="11777" width="5.140625" customWidth="1"/>
    <col min="11785" max="11785" width="10" customWidth="1"/>
    <col min="11786" max="11786" width="10.5703125" bestFit="1" customWidth="1"/>
    <col min="12033" max="12033" width="5.140625" customWidth="1"/>
    <col min="12041" max="12041" width="10" customWidth="1"/>
    <col min="12042" max="12042" width="10.5703125" bestFit="1" customWidth="1"/>
    <col min="12289" max="12289" width="5.140625" customWidth="1"/>
    <col min="12297" max="12297" width="10" customWidth="1"/>
    <col min="12298" max="12298" width="10.5703125" bestFit="1" customWidth="1"/>
    <col min="12545" max="12545" width="5.140625" customWidth="1"/>
    <col min="12553" max="12553" width="10" customWidth="1"/>
    <col min="12554" max="12554" width="10.5703125" bestFit="1" customWidth="1"/>
    <col min="12801" max="12801" width="5.140625" customWidth="1"/>
    <col min="12809" max="12809" width="10" customWidth="1"/>
    <col min="12810" max="12810" width="10.5703125" bestFit="1" customWidth="1"/>
    <col min="13057" max="13057" width="5.140625" customWidth="1"/>
    <col min="13065" max="13065" width="10" customWidth="1"/>
    <col min="13066" max="13066" width="10.5703125" bestFit="1" customWidth="1"/>
    <col min="13313" max="13313" width="5.140625" customWidth="1"/>
    <col min="13321" max="13321" width="10" customWidth="1"/>
    <col min="13322" max="13322" width="10.5703125" bestFit="1" customWidth="1"/>
    <col min="13569" max="13569" width="5.140625" customWidth="1"/>
    <col min="13577" max="13577" width="10" customWidth="1"/>
    <col min="13578" max="13578" width="10.5703125" bestFit="1" customWidth="1"/>
    <col min="13825" max="13825" width="5.140625" customWidth="1"/>
    <col min="13833" max="13833" width="10" customWidth="1"/>
    <col min="13834" max="13834" width="10.5703125" bestFit="1" customWidth="1"/>
    <col min="14081" max="14081" width="5.140625" customWidth="1"/>
    <col min="14089" max="14089" width="10" customWidth="1"/>
    <col min="14090" max="14090" width="10.5703125" bestFit="1" customWidth="1"/>
    <col min="14337" max="14337" width="5.140625" customWidth="1"/>
    <col min="14345" max="14345" width="10" customWidth="1"/>
    <col min="14346" max="14346" width="10.5703125" bestFit="1" customWidth="1"/>
    <col min="14593" max="14593" width="5.140625" customWidth="1"/>
    <col min="14601" max="14601" width="10" customWidth="1"/>
    <col min="14602" max="14602" width="10.5703125" bestFit="1" customWidth="1"/>
    <col min="14849" max="14849" width="5.140625" customWidth="1"/>
    <col min="14857" max="14857" width="10" customWidth="1"/>
    <col min="14858" max="14858" width="10.5703125" bestFit="1" customWidth="1"/>
    <col min="15105" max="15105" width="5.140625" customWidth="1"/>
    <col min="15113" max="15113" width="10" customWidth="1"/>
    <col min="15114" max="15114" width="10.5703125" bestFit="1" customWidth="1"/>
    <col min="15361" max="15361" width="5.140625" customWidth="1"/>
    <col min="15369" max="15369" width="10" customWidth="1"/>
    <col min="15370" max="15370" width="10.5703125" bestFit="1" customWidth="1"/>
    <col min="15617" max="15617" width="5.140625" customWidth="1"/>
    <col min="15625" max="15625" width="10" customWidth="1"/>
    <col min="15626" max="15626" width="10.5703125" bestFit="1" customWidth="1"/>
    <col min="15873" max="15873" width="5.140625" customWidth="1"/>
    <col min="15881" max="15881" width="10" customWidth="1"/>
    <col min="15882" max="15882" width="10.5703125" bestFit="1" customWidth="1"/>
    <col min="16129" max="16129" width="5.140625" customWidth="1"/>
    <col min="16137" max="16137" width="10" customWidth="1"/>
    <col min="16138" max="16138" width="10.5703125" bestFit="1" customWidth="1"/>
  </cols>
  <sheetData>
    <row r="1" spans="1:11" ht="43.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2" t="s">
        <v>10</v>
      </c>
    </row>
    <row r="2" spans="1:11" ht="20.100000000000001" customHeight="1" x14ac:dyDescent="0.25">
      <c r="A2" s="5">
        <v>0</v>
      </c>
      <c r="B2" s="6">
        <f>31134*1.03</f>
        <v>32068.02</v>
      </c>
      <c r="C2" s="7">
        <f>31380*1.03</f>
        <v>32321.4</v>
      </c>
      <c r="D2" s="7">
        <f>31621*1.03</f>
        <v>32569.63</v>
      </c>
      <c r="E2" s="7">
        <f>31863*1.03</f>
        <v>32818.89</v>
      </c>
      <c r="F2" s="7">
        <f>32114*1.03</f>
        <v>33077.42</v>
      </c>
      <c r="G2" s="7">
        <f>32192*1.005*1.03</f>
        <v>33323.548799999997</v>
      </c>
      <c r="H2" s="7">
        <f>32430*1.005*1.03</f>
        <v>33569.914499999999</v>
      </c>
      <c r="I2" s="8">
        <f>32889*1.005*1.03</f>
        <v>34045.048349999997</v>
      </c>
      <c r="J2" s="9">
        <f t="shared" ref="J2:K33" si="0">(I2*1.36%)+I2*1.03</f>
        <v>35529.412458059996</v>
      </c>
      <c r="K2" s="9">
        <f t="shared" si="0"/>
        <v>37078.494841231412</v>
      </c>
    </row>
    <row r="3" spans="1:11" ht="20.100000000000001" customHeight="1" x14ac:dyDescent="0.25">
      <c r="A3" s="5">
        <v>1</v>
      </c>
      <c r="B3" s="6">
        <f>31621*1.03</f>
        <v>32569.63</v>
      </c>
      <c r="C3" s="7">
        <f>31877*1.03</f>
        <v>32833.31</v>
      </c>
      <c r="D3" s="7">
        <f>32143*1.03</f>
        <v>33107.29</v>
      </c>
      <c r="E3" s="7">
        <f>32399*1.03</f>
        <v>33370.97</v>
      </c>
      <c r="F3" s="7">
        <f>32718*1.03</f>
        <v>33699.54</v>
      </c>
      <c r="G3" s="7">
        <f>32811*1.005*1.03</f>
        <v>33964.306649999991</v>
      </c>
      <c r="H3" s="7">
        <f>33069*1.005*1.03</f>
        <v>34231.375349999995</v>
      </c>
      <c r="I3" s="8">
        <f>33527*1.005*1.03</f>
        <v>34705.474049999997</v>
      </c>
      <c r="J3" s="9">
        <f t="shared" si="0"/>
        <v>36218.632718579996</v>
      </c>
      <c r="K3" s="9">
        <f t="shared" si="0"/>
        <v>37797.765105110084</v>
      </c>
    </row>
    <row r="4" spans="1:11" ht="20.100000000000001" customHeight="1" x14ac:dyDescent="0.25">
      <c r="A4" s="5">
        <v>2</v>
      </c>
      <c r="B4" s="6">
        <f>32101*1.03</f>
        <v>33064.03</v>
      </c>
      <c r="C4" s="7">
        <f>32375*1.03</f>
        <v>33346.25</v>
      </c>
      <c r="D4" s="7">
        <f>32661*1.03</f>
        <v>33640.83</v>
      </c>
      <c r="E4" s="7">
        <f>32935*1.03</f>
        <v>33923.050000000003</v>
      </c>
      <c r="F4" s="7">
        <f>33325*1.03</f>
        <v>34324.75</v>
      </c>
      <c r="G4" s="7">
        <f>33431*1.005*1.03</f>
        <v>34606.099649999996</v>
      </c>
      <c r="H4" s="7">
        <f>33700*1.005*1.03</f>
        <v>34884.555</v>
      </c>
      <c r="I4" s="8">
        <f>34158*1.005*1.03</f>
        <v>35358.653699999995</v>
      </c>
      <c r="J4" s="9">
        <f t="shared" si="0"/>
        <v>36900.291001319994</v>
      </c>
      <c r="K4" s="9">
        <f t="shared" si="0"/>
        <v>38509.14368897755</v>
      </c>
    </row>
    <row r="5" spans="1:11" ht="20.100000000000001" customHeight="1" x14ac:dyDescent="0.25">
      <c r="A5" s="5">
        <v>3</v>
      </c>
      <c r="B5" s="6">
        <f>32585*1.03</f>
        <v>33562.550000000003</v>
      </c>
      <c r="C5" s="7">
        <f>32874*1.03</f>
        <v>33860.22</v>
      </c>
      <c r="D5" s="7">
        <f>33182*1.03</f>
        <v>34177.46</v>
      </c>
      <c r="E5" s="7">
        <f>33471*1.03</f>
        <v>34475.129999999997</v>
      </c>
      <c r="F5" s="7">
        <f>33931*1.03</f>
        <v>34948.93</v>
      </c>
      <c r="G5" s="7">
        <f>34052*1.005*1.03</f>
        <v>35248.927799999998</v>
      </c>
      <c r="H5" s="7">
        <f>34335*1.005*1.03</f>
        <v>35541.875249999997</v>
      </c>
      <c r="I5" s="8">
        <f>34794*1.005*1.03</f>
        <v>36017.009099999996</v>
      </c>
      <c r="J5" s="9">
        <f t="shared" si="0"/>
        <v>37587.350696759997</v>
      </c>
      <c r="K5" s="9">
        <f t="shared" si="0"/>
        <v>39226.159187138728</v>
      </c>
    </row>
    <row r="6" spans="1:11" ht="20.100000000000001" customHeight="1" x14ac:dyDescent="0.25">
      <c r="A6" s="5">
        <v>4</v>
      </c>
      <c r="B6" s="6">
        <f>33070*1.03</f>
        <v>34062.1</v>
      </c>
      <c r="C6" s="7">
        <f>33373*1.03</f>
        <v>34374.19</v>
      </c>
      <c r="D6" s="7">
        <f>33708*1.03</f>
        <v>34719.24</v>
      </c>
      <c r="E6" s="7">
        <f>34011*1.03</f>
        <v>35031.33</v>
      </c>
      <c r="F6" s="7">
        <f>34540*1.03</f>
        <v>35576.200000000004</v>
      </c>
      <c r="G6" s="7">
        <f>34670*1.005*1.03</f>
        <v>35888.650499999996</v>
      </c>
      <c r="H6" s="7">
        <f>34971*1.005*1.03</f>
        <v>36200.230649999998</v>
      </c>
      <c r="I6" s="8">
        <f>35429*1.005*1.03</f>
        <v>36674.32935</v>
      </c>
      <c r="J6" s="9">
        <f t="shared" si="0"/>
        <v>38273.330109660004</v>
      </c>
      <c r="K6" s="9">
        <f t="shared" si="0"/>
        <v>39942.047302441184</v>
      </c>
    </row>
    <row r="7" spans="1:11" ht="20.100000000000001" customHeight="1" x14ac:dyDescent="0.25">
      <c r="A7" s="5">
        <v>5</v>
      </c>
      <c r="B7" s="6">
        <f>33552*1.03</f>
        <v>34558.559999999998</v>
      </c>
      <c r="C7" s="7">
        <f>33869*1.03</f>
        <v>34885.07</v>
      </c>
      <c r="D7" s="7">
        <f>34230*1.03</f>
        <v>35256.9</v>
      </c>
      <c r="E7" s="7">
        <f>34547*1.03</f>
        <v>35583.410000000003</v>
      </c>
      <c r="F7" s="7">
        <f>35146*1.03</f>
        <v>36200.379999999997</v>
      </c>
      <c r="G7" s="7">
        <f>35287*1.005*1.03</f>
        <v>36527.338049999998</v>
      </c>
      <c r="H7" s="7">
        <f>35620*1.005*1.03</f>
        <v>36872.042999999998</v>
      </c>
      <c r="I7" s="8">
        <f>36078*1.005*1.03</f>
        <v>37346.1417</v>
      </c>
      <c r="J7" s="9">
        <f t="shared" si="0"/>
        <v>38974.433478120001</v>
      </c>
      <c r="K7" s="9">
        <f t="shared" si="0"/>
        <v>40673.718777766037</v>
      </c>
    </row>
    <row r="8" spans="1:11" ht="20.100000000000001" customHeight="1" x14ac:dyDescent="0.25">
      <c r="A8" s="5">
        <v>6</v>
      </c>
      <c r="B8" s="6">
        <f>34033*1.03</f>
        <v>35053.99</v>
      </c>
      <c r="C8" s="7">
        <f>34369*1.03</f>
        <v>35400.07</v>
      </c>
      <c r="D8" s="7">
        <f>34750*1.03</f>
        <v>35792.5</v>
      </c>
      <c r="E8" s="7">
        <f>35086*1.03</f>
        <v>36138.58</v>
      </c>
      <c r="F8" s="7">
        <f>35752*1.03</f>
        <v>36824.559999999998</v>
      </c>
      <c r="G8" s="7">
        <f>35908*1.005*1.03</f>
        <v>37170.166199999992</v>
      </c>
      <c r="H8" s="7">
        <f>36241*1.005*1.03</f>
        <v>37514.871149999992</v>
      </c>
      <c r="I8" s="8">
        <f>36700*1.005*1.03</f>
        <v>37990.00499999999</v>
      </c>
      <c r="J8" s="9">
        <f t="shared" si="0"/>
        <v>39646.369217999993</v>
      </c>
      <c r="K8" s="9">
        <f t="shared" si="0"/>
        <v>41374.950915904788</v>
      </c>
    </row>
    <row r="9" spans="1:11" ht="20.100000000000001" customHeight="1" x14ac:dyDescent="0.25">
      <c r="A9" s="5">
        <v>7</v>
      </c>
      <c r="B9" s="6">
        <f>34514*1.03</f>
        <v>35549.42</v>
      </c>
      <c r="C9" s="7">
        <f>34864*1.03</f>
        <v>35909.919999999998</v>
      </c>
      <c r="D9" s="7">
        <f>35271*1.03</f>
        <v>36329.129999999997</v>
      </c>
      <c r="E9" s="7">
        <f>35621*1.03</f>
        <v>36689.629999999997</v>
      </c>
      <c r="F9" s="7">
        <f>36358*1.03</f>
        <v>37448.74</v>
      </c>
      <c r="G9" s="7">
        <f>36526*1.005*1.03</f>
        <v>37809.888899999998</v>
      </c>
      <c r="H9" s="7">
        <f>36876*1.005*1.03</f>
        <v>38172.191399999996</v>
      </c>
      <c r="I9" s="8">
        <f>37334*1.005*1.03</f>
        <v>38646.290099999998</v>
      </c>
      <c r="J9" s="9">
        <f t="shared" si="0"/>
        <v>40331.268348360005</v>
      </c>
      <c r="K9" s="9">
        <f t="shared" si="0"/>
        <v>42089.711648348501</v>
      </c>
    </row>
    <row r="10" spans="1:11" ht="20.100000000000001" customHeight="1" x14ac:dyDescent="0.25">
      <c r="A10" s="5">
        <v>8</v>
      </c>
      <c r="B10" s="6">
        <f>34998*1.03</f>
        <v>36047.94</v>
      </c>
      <c r="C10" s="7">
        <f>35365*1.03</f>
        <v>36425.950000000004</v>
      </c>
      <c r="D10" s="7">
        <f>35789*1.03</f>
        <v>36862.67</v>
      </c>
      <c r="E10" s="7">
        <f>36158*1.03</f>
        <v>37242.74</v>
      </c>
      <c r="F10" s="7">
        <f>37032*1.03</f>
        <v>38142.959999999999</v>
      </c>
      <c r="G10" s="7">
        <f>37148*1.005*1.03</f>
        <v>38453.752199999995</v>
      </c>
      <c r="H10" s="7">
        <f>37510*1.005*1.03</f>
        <v>38828.476499999997</v>
      </c>
      <c r="I10" s="8">
        <f>37968*1.005*1.03</f>
        <v>39302.575199999999</v>
      </c>
      <c r="J10" s="9">
        <f t="shared" si="0"/>
        <v>41016.167478720003</v>
      </c>
      <c r="K10" s="9">
        <f t="shared" si="0"/>
        <v>42804.472380792198</v>
      </c>
    </row>
    <row r="11" spans="1:11" ht="20.100000000000001" customHeight="1" x14ac:dyDescent="0.25">
      <c r="A11" s="5">
        <v>9</v>
      </c>
      <c r="B11" s="6">
        <f>35484*1.03</f>
        <v>36548.520000000004</v>
      </c>
      <c r="C11" s="7">
        <f>35862*1.03</f>
        <v>36937.86</v>
      </c>
      <c r="D11" s="7">
        <f>36313*1.03</f>
        <v>37402.39</v>
      </c>
      <c r="E11" s="7">
        <f>36696*1.03</f>
        <v>37796.879999999997</v>
      </c>
      <c r="F11" s="7">
        <f>37573*1.03</f>
        <v>38700.19</v>
      </c>
      <c r="G11" s="7">
        <f>37768*1.005*1.03</f>
        <v>39095.5452</v>
      </c>
      <c r="H11" s="7">
        <f>38145*1.005*1.03</f>
        <v>39485.796750000001</v>
      </c>
      <c r="I11" s="8">
        <f>38604*1.005*1.03</f>
        <v>39960.9306</v>
      </c>
      <c r="J11" s="9">
        <f t="shared" si="0"/>
        <v>41703.227174160005</v>
      </c>
      <c r="K11" s="9">
        <f t="shared" si="0"/>
        <v>43521.487878953383</v>
      </c>
    </row>
    <row r="12" spans="1:11" ht="20.100000000000001" customHeight="1" x14ac:dyDescent="0.25">
      <c r="A12" s="5">
        <v>10</v>
      </c>
      <c r="B12" s="6">
        <f>35962*1.03</f>
        <v>37040.86</v>
      </c>
      <c r="C12" s="7">
        <f>36358*1.03</f>
        <v>37448.74</v>
      </c>
      <c r="D12" s="7">
        <f>36833*1.03</f>
        <v>37937.99</v>
      </c>
      <c r="E12" s="7">
        <f>37232*1.03</f>
        <v>38348.959999999999</v>
      </c>
      <c r="F12" s="7">
        <f>37990*1.005*1.03</f>
        <v>39325.3485</v>
      </c>
      <c r="G12" s="7">
        <f>38387*1.005*1.03</f>
        <v>39736.303050000002</v>
      </c>
      <c r="H12" s="7">
        <f>38782*1.005*1.03</f>
        <v>40145.187299999998</v>
      </c>
      <c r="I12" s="8">
        <f>39240*1.005*1.03</f>
        <v>40619.286</v>
      </c>
      <c r="J12" s="9">
        <f t="shared" si="0"/>
        <v>42390.286869600001</v>
      </c>
      <c r="K12" s="9">
        <f t="shared" si="0"/>
        <v>44238.503377114561</v>
      </c>
    </row>
    <row r="13" spans="1:11" ht="20.100000000000001" customHeight="1" x14ac:dyDescent="0.25">
      <c r="A13" s="5">
        <v>11</v>
      </c>
      <c r="B13" s="6">
        <f>36445*1.03</f>
        <v>37538.35</v>
      </c>
      <c r="C13" s="7">
        <f>36859*1.03</f>
        <v>37964.770000000004</v>
      </c>
      <c r="D13" s="7">
        <f>37356*1.03</f>
        <v>38476.68</v>
      </c>
      <c r="E13" s="7">
        <f>37771*1.03</f>
        <v>38904.129999999997</v>
      </c>
      <c r="F13" s="7">
        <f>38597*1.005*1.03</f>
        <v>39953.684549999991</v>
      </c>
      <c r="G13" s="7">
        <f>39005*1.005*1.03</f>
        <v>40376.025749999993</v>
      </c>
      <c r="H13" s="7">
        <f>39416*1.005*1.03</f>
        <v>40801.472399999999</v>
      </c>
      <c r="I13" s="8">
        <f>39875*1.005*1.03</f>
        <v>41276.606249999997</v>
      </c>
      <c r="J13" s="9">
        <f t="shared" si="0"/>
        <v>43076.266282500001</v>
      </c>
      <c r="K13" s="9">
        <f t="shared" si="0"/>
        <v>44954.391492417002</v>
      </c>
    </row>
    <row r="14" spans="1:11" ht="20.100000000000001" customHeight="1" x14ac:dyDescent="0.25">
      <c r="A14" s="5">
        <v>12</v>
      </c>
      <c r="B14" s="6">
        <f>36930*1.03</f>
        <v>38037.9</v>
      </c>
      <c r="C14" s="7">
        <f>37357*1.03</f>
        <v>38477.71</v>
      </c>
      <c r="D14" s="7">
        <f>37876*1.03</f>
        <v>39012.28</v>
      </c>
      <c r="E14" s="7">
        <f>38305*1.03</f>
        <v>39454.15</v>
      </c>
      <c r="F14" s="7">
        <f>39201*1.005*1.03</f>
        <v>40578.915150000001</v>
      </c>
      <c r="G14" s="7">
        <f>39627*1.005*1.03</f>
        <v>41019.889049999998</v>
      </c>
      <c r="H14" s="7">
        <f>40051*1.005*1.03</f>
        <v>41458.792649999996</v>
      </c>
      <c r="I14" s="8">
        <f>40510*1.005*1.03</f>
        <v>41933.926499999994</v>
      </c>
      <c r="J14" s="9">
        <f t="shared" si="0"/>
        <v>43762.245695399994</v>
      </c>
      <c r="K14" s="9">
        <f t="shared" si="0"/>
        <v>45670.279607719436</v>
      </c>
    </row>
    <row r="15" spans="1:11" ht="20.100000000000001" customHeight="1" x14ac:dyDescent="0.25">
      <c r="A15" s="5">
        <v>13</v>
      </c>
      <c r="B15" s="6">
        <f>37409*1.03</f>
        <v>38531.270000000004</v>
      </c>
      <c r="C15" s="7">
        <f>37856*1.03</f>
        <v>38991.68</v>
      </c>
      <c r="D15" s="7">
        <f>38400*1.03</f>
        <v>39552</v>
      </c>
      <c r="E15" s="7">
        <f>38843*1.03</f>
        <v>40008.29</v>
      </c>
      <c r="F15" s="7">
        <f>39803*1.005*1.03</f>
        <v>41202.075449999989</v>
      </c>
      <c r="G15" s="7">
        <f>40247*1.005*1.03</f>
        <v>41661.682049999996</v>
      </c>
      <c r="H15" s="7">
        <f>40686*1.005*1.03</f>
        <v>42116.112899999993</v>
      </c>
      <c r="I15" s="8">
        <f>41144*1.005*1.03</f>
        <v>42590.211599999995</v>
      </c>
      <c r="J15" s="9">
        <f t="shared" si="0"/>
        <v>44447.144825759991</v>
      </c>
      <c r="K15" s="9">
        <f t="shared" si="0"/>
        <v>46385.040340163127</v>
      </c>
    </row>
    <row r="16" spans="1:11" ht="20.100000000000001" customHeight="1" x14ac:dyDescent="0.25">
      <c r="A16" s="5">
        <v>14</v>
      </c>
      <c r="B16" s="6">
        <f>37893*1.03</f>
        <v>39029.79</v>
      </c>
      <c r="C16" s="7">
        <f>38352*1.03</f>
        <v>39502.559999999998</v>
      </c>
      <c r="D16" s="7">
        <f>38923*1.03</f>
        <v>40090.69</v>
      </c>
      <c r="E16" s="7">
        <f>39380*1.03</f>
        <v>40561.4</v>
      </c>
      <c r="F16" s="7">
        <f>40406*1.005*1.03</f>
        <v>41826.270900000003</v>
      </c>
      <c r="G16" s="7">
        <f>40866*1.005*1.03</f>
        <v>42302.439899999998</v>
      </c>
      <c r="H16" s="7">
        <f>41322*1.005*1.03</f>
        <v>42774.468299999993</v>
      </c>
      <c r="I16" s="8">
        <f>41781*1.005*1.03</f>
        <v>43249.602149999999</v>
      </c>
      <c r="J16" s="9">
        <f t="shared" si="0"/>
        <v>45135.284803740004</v>
      </c>
      <c r="K16" s="9">
        <f t="shared" si="0"/>
        <v>47103.18322118307</v>
      </c>
    </row>
    <row r="17" spans="1:11" ht="20.100000000000001" customHeight="1" x14ac:dyDescent="0.25">
      <c r="A17" s="5">
        <v>15</v>
      </c>
      <c r="B17" s="6">
        <f>38376*1.03</f>
        <v>39527.279999999999</v>
      </c>
      <c r="C17" s="7">
        <f>38850*1.03</f>
        <v>40015.5</v>
      </c>
      <c r="D17" s="7">
        <f>39443*1.03</f>
        <v>40626.29</v>
      </c>
      <c r="E17" s="7">
        <f>39919*1.03</f>
        <v>41116.57</v>
      </c>
      <c r="F17" s="7">
        <f>41013*1.005*1.03</f>
        <v>42454.606949999994</v>
      </c>
      <c r="G17" s="7">
        <f>41484*1.005*1.03</f>
        <v>42942.162599999996</v>
      </c>
      <c r="H17" s="7">
        <f>41944*1.005*1.03</f>
        <v>43418.331599999998</v>
      </c>
      <c r="I17" s="8">
        <f>42402*1.005*1.03</f>
        <v>43892.430299999993</v>
      </c>
      <c r="J17" s="9">
        <f t="shared" si="0"/>
        <v>45806.140261079992</v>
      </c>
      <c r="K17" s="9">
        <f t="shared" si="0"/>
        <v>47803.287976463085</v>
      </c>
    </row>
    <row r="18" spans="1:11" ht="20.100000000000001" customHeight="1" x14ac:dyDescent="0.25">
      <c r="A18" s="5">
        <v>16</v>
      </c>
      <c r="B18" s="6">
        <f>38855*1.03</f>
        <v>40020.65</v>
      </c>
      <c r="C18" s="7">
        <f>39350*1.03</f>
        <v>40530.5</v>
      </c>
      <c r="D18" s="7">
        <f>39966*1.03</f>
        <v>41164.980000000003</v>
      </c>
      <c r="E18" s="7">
        <f>40454*1.03</f>
        <v>41667.620000000003</v>
      </c>
      <c r="F18" s="7">
        <f>41615*1.005*1.03</f>
        <v>43077.767249999997</v>
      </c>
      <c r="G18" s="7">
        <f>42104*1.005*1.03</f>
        <v>43583.955600000001</v>
      </c>
      <c r="H18" s="7">
        <f>42593*1.005*1.03</f>
        <v>44090.143949999998</v>
      </c>
      <c r="I18" s="8">
        <f>43051*1.005*1.03</f>
        <v>44564.24265</v>
      </c>
      <c r="J18" s="9">
        <f t="shared" si="0"/>
        <v>46507.243629539997</v>
      </c>
      <c r="K18" s="9">
        <f t="shared" si="0"/>
        <v>48534.959451787945</v>
      </c>
    </row>
    <row r="19" spans="1:11" ht="20.100000000000001" customHeight="1" x14ac:dyDescent="0.25">
      <c r="A19" s="5">
        <v>17</v>
      </c>
      <c r="B19" s="6">
        <f>39339*1.03</f>
        <v>40519.17</v>
      </c>
      <c r="C19" s="7">
        <f>39844*1.03</f>
        <v>41039.32</v>
      </c>
      <c r="D19" s="7">
        <f>40486*1.03</f>
        <v>41700.58</v>
      </c>
      <c r="E19" s="7">
        <f>40992*1.03</f>
        <v>42221.760000000002</v>
      </c>
      <c r="F19" s="7">
        <f>42220*1.005*1.03</f>
        <v>43704.033000000003</v>
      </c>
      <c r="G19" s="7">
        <f>42722*1.005*1.03</f>
        <v>44223.678299999992</v>
      </c>
      <c r="H19" s="7">
        <f>43227*1.005*1.03</f>
        <v>44746.429049999999</v>
      </c>
      <c r="I19" s="8">
        <f>43686*1.005*1.03</f>
        <v>45221.562899999997</v>
      </c>
      <c r="J19" s="9">
        <f t="shared" si="0"/>
        <v>47193.223042439997</v>
      </c>
      <c r="K19" s="9">
        <f t="shared" si="0"/>
        <v>49250.847567090379</v>
      </c>
    </row>
    <row r="20" spans="1:11" ht="20.100000000000001" customHeight="1" x14ac:dyDescent="0.25">
      <c r="A20" s="5">
        <v>18</v>
      </c>
      <c r="B20" s="6">
        <f>39825*1.03</f>
        <v>41019.75</v>
      </c>
      <c r="C20" s="7">
        <f>40346*1.03</f>
        <v>41556.380000000005</v>
      </c>
      <c r="D20" s="7">
        <f>41005*1.03</f>
        <v>42235.15</v>
      </c>
      <c r="E20" s="7">
        <f>41529*1.03</f>
        <v>42774.87</v>
      </c>
      <c r="F20" s="7">
        <f>42823*1.005*1.03</f>
        <v>44328.228450000002</v>
      </c>
      <c r="G20" s="7">
        <f>43343*1.005*1.03</f>
        <v>44866.506450000001</v>
      </c>
      <c r="H20" s="7">
        <f>43863*1.005*1.03</f>
        <v>45404.784449999999</v>
      </c>
      <c r="I20" s="8">
        <f>44321*1.005*1.03</f>
        <v>45878.883149999994</v>
      </c>
      <c r="J20" s="9">
        <f t="shared" si="0"/>
        <v>47879.20245533999</v>
      </c>
      <c r="K20" s="9">
        <f t="shared" si="0"/>
        <v>49966.735682392813</v>
      </c>
    </row>
    <row r="21" spans="1:11" ht="20.100000000000001" customHeight="1" x14ac:dyDescent="0.25">
      <c r="A21" s="5">
        <v>19</v>
      </c>
      <c r="B21" s="6">
        <f>40307*1.03</f>
        <v>41516.21</v>
      </c>
      <c r="C21" s="7">
        <f>40842*1.03</f>
        <v>42067.26</v>
      </c>
      <c r="D21" s="7">
        <f>41529*1.03</f>
        <v>42774.87</v>
      </c>
      <c r="E21" s="7">
        <f>42066*1.03</f>
        <v>43327.98</v>
      </c>
      <c r="F21" s="7">
        <f>43430*1.005*1.03</f>
        <v>44956.564499999993</v>
      </c>
      <c r="G21" s="7">
        <f>43963*1.005*1.03</f>
        <v>45508.299449999999</v>
      </c>
      <c r="H21" s="7">
        <f>44496*1.005*1.03</f>
        <v>46060.034399999997</v>
      </c>
      <c r="I21" s="8">
        <f>44954*1.005*1.03</f>
        <v>46534.133099999999</v>
      </c>
      <c r="J21" s="9">
        <f t="shared" si="0"/>
        <v>48563.02130316</v>
      </c>
      <c r="K21" s="9">
        <f t="shared" si="0"/>
        <v>50680.369031977782</v>
      </c>
    </row>
    <row r="22" spans="1:11" ht="20.100000000000001" customHeight="1" x14ac:dyDescent="0.25">
      <c r="A22" s="5">
        <v>20</v>
      </c>
      <c r="B22" s="6">
        <f>40786*1.03</f>
        <v>42009.58</v>
      </c>
      <c r="C22" s="7">
        <f>41341*1.03</f>
        <v>42581.23</v>
      </c>
      <c r="D22" s="7">
        <f>42046*1.03</f>
        <v>43307.380000000005</v>
      </c>
      <c r="E22" s="7">
        <f>42603*1.03</f>
        <v>43881.090000000004</v>
      </c>
      <c r="F22" s="7">
        <f>44028*1.005*1.03</f>
        <v>45575.58419999999</v>
      </c>
      <c r="G22" s="7">
        <f>44584*1.005*1.03</f>
        <v>46151.1276</v>
      </c>
      <c r="H22" s="7">
        <f>45131*1.005*1.03</f>
        <v>46717.354649999994</v>
      </c>
      <c r="I22" s="8">
        <f>45590*1.005*1.03</f>
        <v>47192.488499999999</v>
      </c>
      <c r="J22" s="9">
        <f t="shared" si="0"/>
        <v>49250.080998600002</v>
      </c>
      <c r="K22" s="9">
        <f t="shared" si="0"/>
        <v>51397.384530138967</v>
      </c>
    </row>
    <row r="23" spans="1:11" ht="20.100000000000001" customHeight="1" x14ac:dyDescent="0.25">
      <c r="A23" s="5">
        <v>21</v>
      </c>
      <c r="B23" s="6">
        <f>41270*1.03</f>
        <v>42508.1</v>
      </c>
      <c r="C23" s="7">
        <f>41838*1.03</f>
        <v>43093.14</v>
      </c>
      <c r="D23" s="7">
        <f>42569*1.03</f>
        <v>43846.07</v>
      </c>
      <c r="E23" s="7">
        <f>43141*1.03</f>
        <v>44435.23</v>
      </c>
      <c r="F23" s="7">
        <f>44634*1.005*1.03</f>
        <v>46202.8851</v>
      </c>
      <c r="G23" s="7">
        <f>45203*1.005*1.03</f>
        <v>46791.885449999994</v>
      </c>
      <c r="H23" s="7">
        <f>45764*1.005*1.03</f>
        <v>47372.604599999991</v>
      </c>
      <c r="I23" s="8">
        <f>46223*1.005*1.03</f>
        <v>47847.738449999997</v>
      </c>
      <c r="J23" s="9">
        <f t="shared" si="0"/>
        <v>49933.899846419998</v>
      </c>
      <c r="K23" s="9">
        <f t="shared" si="0"/>
        <v>52111.017879723913</v>
      </c>
    </row>
    <row r="24" spans="1:11" ht="20.100000000000001" customHeight="1" x14ac:dyDescent="0.25">
      <c r="A24" s="10">
        <v>22</v>
      </c>
      <c r="B24" s="11">
        <f>41754*1.03</f>
        <v>43006.62</v>
      </c>
      <c r="C24" s="12">
        <f>42337*1.03</f>
        <v>43607.11</v>
      </c>
      <c r="D24" s="12">
        <f>43089*1.03</f>
        <v>44381.67</v>
      </c>
      <c r="E24" s="12">
        <f>43677*1.03</f>
        <v>44987.31</v>
      </c>
      <c r="F24" s="12">
        <f>45240*1.005*1.03</f>
        <v>46830.186000000002</v>
      </c>
      <c r="G24" s="12">
        <f>45822*1.005*1.03</f>
        <v>47432.643299999996</v>
      </c>
      <c r="H24" s="12">
        <f>46404*1.005*1.03</f>
        <v>48035.100599999998</v>
      </c>
      <c r="I24" s="13">
        <f>46862*1.005*1.03</f>
        <v>48509.1993</v>
      </c>
      <c r="J24" s="9">
        <f t="shared" si="0"/>
        <v>50624.20038948</v>
      </c>
      <c r="K24" s="9">
        <f t="shared" si="0"/>
        <v>52831.415526461329</v>
      </c>
    </row>
    <row r="25" spans="1:11" ht="20.100000000000001" customHeight="1" x14ac:dyDescent="0.25">
      <c r="A25" s="10">
        <v>23</v>
      </c>
      <c r="B25" s="11">
        <f>43007*1.03</f>
        <v>44297.21</v>
      </c>
      <c r="C25" s="12">
        <f>43607*1.03</f>
        <v>44915.21</v>
      </c>
      <c r="D25" s="12">
        <f>43615*1.03</f>
        <v>44923.450000000004</v>
      </c>
      <c r="E25" s="12">
        <f>44215*1.03</f>
        <v>45541.450000000004</v>
      </c>
      <c r="F25" s="12">
        <f>45843*1.005*1.03</f>
        <v>47454.381450000001</v>
      </c>
      <c r="G25" s="12">
        <f>46444*1.005*1.03</f>
        <v>48076.506599999993</v>
      </c>
      <c r="H25" s="12">
        <f>47036*1.005*1.03</f>
        <v>48689.315399999992</v>
      </c>
      <c r="I25" s="13">
        <f>47495*1.005*1.03</f>
        <v>49164.449249999998</v>
      </c>
      <c r="J25" s="9">
        <f t="shared" si="0"/>
        <v>51308.019237300003</v>
      </c>
      <c r="K25" s="9">
        <f t="shared" si="0"/>
        <v>53545.048876046283</v>
      </c>
    </row>
    <row r="26" spans="1:11" ht="20.100000000000001" customHeight="1" x14ac:dyDescent="0.25">
      <c r="A26" s="10">
        <v>24</v>
      </c>
      <c r="B26" s="11">
        <f>44298*1.03</f>
        <v>45626.94</v>
      </c>
      <c r="C26" s="12">
        <f>44914*1.03</f>
        <v>46261.42</v>
      </c>
      <c r="D26" s="12">
        <f>44922*1.03</f>
        <v>46269.66</v>
      </c>
      <c r="E26" s="12">
        <f>45543*1.03</f>
        <v>46909.29</v>
      </c>
      <c r="F26" s="12">
        <f>46449*1.005*1.03</f>
        <v>48081.682349999995</v>
      </c>
      <c r="G26" s="12">
        <f>47060*1.005*1.03</f>
        <v>48714.159</v>
      </c>
      <c r="H26" s="12">
        <f>47671*1.005*1.03</f>
        <v>49346.635649999997</v>
      </c>
      <c r="I26" s="13">
        <f>48129*1.005*1.03</f>
        <v>49820.734349999999</v>
      </c>
      <c r="J26" s="9">
        <f t="shared" si="0"/>
        <v>51992.918367660001</v>
      </c>
      <c r="K26" s="9">
        <f t="shared" si="0"/>
        <v>54259.809608489981</v>
      </c>
    </row>
    <row r="27" spans="1:11" ht="20.100000000000001" customHeight="1" x14ac:dyDescent="0.25">
      <c r="A27" s="10">
        <v>25</v>
      </c>
      <c r="B27" s="11">
        <f>45628*1.03</f>
        <v>46996.840000000004</v>
      </c>
      <c r="C27" s="12">
        <f>46262*1.03</f>
        <v>47649.86</v>
      </c>
      <c r="D27" s="12">
        <f>46271*1.03</f>
        <v>47659.130000000005</v>
      </c>
      <c r="E27" s="12">
        <f>46907*1.03</f>
        <v>48314.21</v>
      </c>
      <c r="F27" s="12">
        <f>47053*1.005*1.03</f>
        <v>48706.912949999991</v>
      </c>
      <c r="G27" s="12">
        <f>47678*1.005*1.03</f>
        <v>49353.881699999991</v>
      </c>
      <c r="H27" s="12">
        <f>48306*1.005*1.03</f>
        <v>50003.955899999994</v>
      </c>
      <c r="I27" s="13">
        <f>48764*1.005*1.03</f>
        <v>50478.054599999996</v>
      </c>
      <c r="J27" s="9">
        <f t="shared" si="0"/>
        <v>52678.897780559993</v>
      </c>
      <c r="K27" s="9">
        <f t="shared" si="0"/>
        <v>54975.697723792407</v>
      </c>
    </row>
    <row r="28" spans="1:11" ht="20.100000000000001" customHeight="1" x14ac:dyDescent="0.25">
      <c r="A28" s="10">
        <v>26</v>
      </c>
      <c r="B28" s="11">
        <f>46132*1.03</f>
        <v>47515.96</v>
      </c>
      <c r="C28" s="11">
        <f>46787*1.03</f>
        <v>48190.61</v>
      </c>
      <c r="D28" s="12">
        <f>47659*1.03</f>
        <v>49088.770000000004</v>
      </c>
      <c r="E28" s="12">
        <f>48312*1.03</f>
        <v>49761.36</v>
      </c>
      <c r="F28" s="12">
        <f>48465*1.005*1.03</f>
        <v>50168.544750000001</v>
      </c>
      <c r="G28" s="12">
        <f>49109*1.005*1.03</f>
        <v>50835.181349999999</v>
      </c>
      <c r="H28" s="12">
        <f>49705*1.005*1.03</f>
        <v>51452.130749999997</v>
      </c>
      <c r="I28" s="13">
        <f>50163*1.005*1.03</f>
        <v>51926.229449999999</v>
      </c>
      <c r="J28" s="9">
        <f t="shared" si="0"/>
        <v>54190.213054020001</v>
      </c>
      <c r="K28" s="9">
        <f t="shared" si="0"/>
        <v>56552.906343175273</v>
      </c>
    </row>
    <row r="29" spans="1:11" ht="20.100000000000001" customHeight="1" x14ac:dyDescent="0.25">
      <c r="A29" s="10">
        <v>27</v>
      </c>
      <c r="B29" s="11">
        <f>46800*1.03</f>
        <v>48204</v>
      </c>
      <c r="C29" s="11">
        <f>47465*1.03</f>
        <v>48888.950000000004</v>
      </c>
      <c r="D29" s="11">
        <f>48206*1.03</f>
        <v>49652.18</v>
      </c>
      <c r="E29" s="11">
        <f>48880*1.03</f>
        <v>50346.400000000001</v>
      </c>
      <c r="F29" s="12">
        <f>49920*1.005*1.03</f>
        <v>51674.687999999995</v>
      </c>
      <c r="G29" s="12">
        <f>51178*1.005*1.03</f>
        <v>52976.906699999992</v>
      </c>
      <c r="H29" s="12">
        <f>51776*1.005*1.03</f>
        <v>53595.926399999997</v>
      </c>
      <c r="I29" s="13">
        <f>52234*1.005*1.03</f>
        <v>54070.025099999992</v>
      </c>
      <c r="J29" s="9">
        <f t="shared" si="0"/>
        <v>56427.478194359988</v>
      </c>
      <c r="K29" s="9">
        <f t="shared" si="0"/>
        <v>58887.71624363408</v>
      </c>
    </row>
    <row r="30" spans="1:11" ht="20.100000000000001" customHeight="1" x14ac:dyDescent="0.25">
      <c r="A30" s="10">
        <v>28</v>
      </c>
      <c r="B30" s="11">
        <f>47479*1.03</f>
        <v>48903.37</v>
      </c>
      <c r="C30" s="11">
        <f>48153*1.03</f>
        <v>49597.590000000004</v>
      </c>
      <c r="D30" s="11">
        <f>48905*1.03</f>
        <v>50372.15</v>
      </c>
      <c r="E30" s="11">
        <f>49589*1.03</f>
        <v>51076.67</v>
      </c>
      <c r="F30" s="12">
        <f>51417*1.005*1.03</f>
        <v>53224.30754999999</v>
      </c>
      <c r="G30" s="12">
        <f>52697*1.005*1.03</f>
        <v>54549.299549999996</v>
      </c>
      <c r="H30" s="12">
        <f>53294*1.005*1.03</f>
        <v>55167.284099999997</v>
      </c>
      <c r="I30" s="13">
        <f>53752*1.005*1.03</f>
        <v>55641.382799999999</v>
      </c>
      <c r="J30" s="9">
        <f t="shared" si="0"/>
        <v>58067.347090079995</v>
      </c>
      <c r="K30" s="9">
        <f t="shared" si="0"/>
        <v>60599.083423207485</v>
      </c>
    </row>
    <row r="31" spans="1:11" ht="20.100000000000001" customHeight="1" x14ac:dyDescent="0.25">
      <c r="A31" s="10">
        <v>29</v>
      </c>
      <c r="B31" s="11"/>
      <c r="C31" s="11"/>
      <c r="D31" s="11">
        <f>49614*1.03</f>
        <v>51102.42</v>
      </c>
      <c r="E31" s="11">
        <f>50308*1.03</f>
        <v>51817.24</v>
      </c>
      <c r="F31" s="11">
        <f>52003*1.005*1.03</f>
        <v>53830.905449999991</v>
      </c>
      <c r="G31" s="11">
        <f>53315*1.005*1.03</f>
        <v>55189.022250000002</v>
      </c>
      <c r="H31" s="12">
        <f>53890*1.005*1.03</f>
        <v>55784.233499999995</v>
      </c>
      <c r="I31" s="13">
        <f>54348*1.005*1.03</f>
        <v>56258.33219999999</v>
      </c>
      <c r="J31" s="9">
        <f t="shared" si="0"/>
        <v>58711.19548391999</v>
      </c>
      <c r="K31" s="9">
        <f t="shared" si="0"/>
        <v>61271.003607018902</v>
      </c>
    </row>
    <row r="32" spans="1:11" ht="20.100000000000001" customHeight="1" x14ac:dyDescent="0.25">
      <c r="A32" s="10">
        <v>30</v>
      </c>
      <c r="B32" s="11"/>
      <c r="C32" s="11"/>
      <c r="D32" s="11"/>
      <c r="E32" s="11"/>
      <c r="F32" s="11">
        <f>(F31*1.45%)+F31*1.03</f>
        <v>56226.380742524998</v>
      </c>
      <c r="G32" s="11">
        <f>(G31*1.45%)+G31*1.03</f>
        <v>57644.933740125001</v>
      </c>
      <c r="H32" s="12">
        <f>54530*1.005*1.03</f>
        <v>56446.729499999994</v>
      </c>
      <c r="I32" s="13">
        <f>54988*1.005*1.03</f>
        <v>56920.828199999996</v>
      </c>
      <c r="J32" s="9">
        <f t="shared" si="0"/>
        <v>59402.576309519995</v>
      </c>
      <c r="K32" s="9">
        <f t="shared" si="0"/>
        <v>61992.528636615069</v>
      </c>
    </row>
    <row r="33" spans="1:11" ht="20.100000000000001" customHeight="1" x14ac:dyDescent="0.25">
      <c r="A33" s="10">
        <v>31</v>
      </c>
      <c r="B33" s="11"/>
      <c r="C33" s="11"/>
      <c r="D33" s="11"/>
      <c r="E33" s="11"/>
      <c r="F33" s="11">
        <f>(F32*1.45%)+F32</f>
        <v>57041.663263291608</v>
      </c>
      <c r="G33" s="11">
        <f>(G32*1.45%)+G32*1.03</f>
        <v>60210.133291560567</v>
      </c>
      <c r="H33" s="11">
        <f>(H32*1.45%)+H32*1.03</f>
        <v>58958.60896274999</v>
      </c>
      <c r="I33" s="13">
        <f>55649*1.005*1.03</f>
        <v>57605.06235</v>
      </c>
      <c r="J33" s="9">
        <f t="shared" si="0"/>
        <v>60116.643068459998</v>
      </c>
      <c r="K33" s="9">
        <f t="shared" si="0"/>
        <v>62737.728706244852</v>
      </c>
    </row>
    <row r="34" spans="1:11" ht="20.100000000000001" customHeight="1" x14ac:dyDescent="0.25">
      <c r="A34" s="5">
        <v>32</v>
      </c>
      <c r="B34" s="6"/>
      <c r="C34" s="6"/>
      <c r="D34" s="6"/>
      <c r="E34" s="6"/>
      <c r="F34" s="11"/>
      <c r="G34" s="11"/>
      <c r="H34" s="11">
        <f>(H33*1.45%)+H33*1.03</f>
        <v>61582.267061592363</v>
      </c>
      <c r="I34" s="11">
        <f t="shared" ref="I34:K35" si="1">(I32*1.45%)+I32*1.03</f>
        <v>59453.805054899996</v>
      </c>
      <c r="J34" s="11">
        <f t="shared" si="1"/>
        <v>62045.990955293637</v>
      </c>
      <c r="K34" s="11">
        <f t="shared" si="1"/>
        <v>64751.196160944441</v>
      </c>
    </row>
    <row r="35" spans="1:11" ht="20.100000000000001" customHeight="1" x14ac:dyDescent="0.25">
      <c r="A35" s="5">
        <v>33</v>
      </c>
      <c r="B35" s="6"/>
      <c r="C35" s="6"/>
      <c r="D35" s="6"/>
      <c r="E35" s="6"/>
      <c r="F35" s="11"/>
      <c r="G35" s="11"/>
      <c r="H35" s="11"/>
      <c r="I35" s="11">
        <f t="shared" si="1"/>
        <v>60168.487624574998</v>
      </c>
      <c r="J35" s="11">
        <f t="shared" si="1"/>
        <v>62791.833685006466</v>
      </c>
      <c r="K35" s="11">
        <f t="shared" si="1"/>
        <v>65529.557633672754</v>
      </c>
    </row>
    <row r="36" spans="1:11" ht="20.100000000000001" customHeight="1" x14ac:dyDescent="0.25">
      <c r="A36" s="14">
        <v>34</v>
      </c>
      <c r="B36" s="15"/>
      <c r="C36" s="6"/>
      <c r="D36" s="6"/>
      <c r="E36" s="6"/>
      <c r="F36" s="6"/>
      <c r="G36" s="6"/>
      <c r="H36" s="11"/>
      <c r="I36" s="11"/>
      <c r="J36" s="11"/>
      <c r="K36" s="11"/>
    </row>
    <row r="37" spans="1:11" ht="19.5" customHeight="1" x14ac:dyDescent="0.25">
      <c r="A37" s="14">
        <v>35</v>
      </c>
      <c r="B37" s="16"/>
      <c r="C37" s="16"/>
      <c r="D37" s="16"/>
      <c r="E37" s="16"/>
      <c r="F37" s="16"/>
      <c r="G37" s="17"/>
      <c r="H37" s="16"/>
      <c r="I37" s="11"/>
      <c r="J37" s="11"/>
      <c r="K37" s="11"/>
    </row>
    <row r="38" spans="1:11" ht="19.5" customHeight="1" x14ac:dyDescent="0.25">
      <c r="A38" s="14"/>
      <c r="B38" s="17"/>
      <c r="C38" s="16"/>
      <c r="D38" s="18"/>
      <c r="E38" s="16"/>
      <c r="F38" s="16"/>
      <c r="G38" s="16"/>
      <c r="H38" s="16"/>
      <c r="I38" s="19"/>
      <c r="J38" s="16"/>
      <c r="K38" s="16"/>
    </row>
    <row r="39" spans="1:11" x14ac:dyDescent="0.25">
      <c r="A39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13-14 3%</vt:lpstr>
    </vt:vector>
  </TitlesOfParts>
  <Company>Pleasant Hill Community 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Gena</dc:creator>
  <cp:lastModifiedBy>Gena</cp:lastModifiedBy>
  <dcterms:created xsi:type="dcterms:W3CDTF">2012-08-17T14:19:24Z</dcterms:created>
  <dcterms:modified xsi:type="dcterms:W3CDTF">2012-08-17T14:19:54Z</dcterms:modified>
</cp:coreProperties>
</file>